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charts/chart1.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P2 Calculator" sheetId="1" state="visible" r:id="rId3"/>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B9" authorId="0">
      <text>
        <r>
          <rPr>
            <sz val="10"/>
            <rFont val="Arial"/>
            <family val="2"/>
          </rPr>
          <t xml:space="preserve">Editable assumption, one per calendar-year dividend period (see Step 2). Pag-IBIG declares the actual rate yearly (Feb/Mar of the following year). 2025 rate: 7.12%, 2024: 7.10%, 2023: 7.05%, 2022: 7.03%. If your term only spans 5 calendar years (e.g. you start in January), Period 6 is unused and stays at 0. Source: Pag-IBIG Fund dividend rate history.</t>
        </r>
      </text>
    </comment>
    <comment ref="C29" authorId="0">
      <text>
        <r>
          <rPr>
            <sz val="10"/>
            <rFont val="Arial"/>
            <family val="2"/>
          </rPr>
          <t xml:space="preserve">Enter your contribution for this month (minimum P500). Leave as 0/blank for months with no contribution.</t>
        </r>
      </text>
    </comment>
    <comment ref="E29" authorId="0">
      <text>
        <r>
          <rPr>
            <sz val="10"/>
            <rFont val="Arial"/>
            <family val="2"/>
          </rPr>
          <t xml:space="preserve">Dividends post every December (matching Pag-IBIG's actual calendar-year crediting), or at your final month if your term matures before reaching a December.</t>
        </r>
      </text>
    </comment>
    <comment ref="I19" authorId="0">
      <text>
        <r>
          <rPr>
            <sz val="10"/>
            <rFont val="Arial"/>
            <family val="2"/>
          </rPr>
          <t xml:space="preserve">Average Balance is prorated by (Months Active / 12) for partial calendar years - i.e. the year you open your account and the year it matures if that's not December. This is a simplified linear proration; Pag-IBIG's actual computation for the OPENING stub uses a day-weighted average that is somewhat higher than this approximation (e.g. contributing P500/month for the last 3 months of the year earns closer to P17-18 in dividends at 7.12% than the P13 this simplified formula would show). Treat opening-year dividend figures as a conservative estimate.</t>
        </r>
      </text>
    </comment>
  </commentList>
</comments>
</file>

<file path=xl/sharedStrings.xml><?xml version="1.0" encoding="utf-8"?>
<sst xmlns="http://schemas.openxmlformats.org/spreadsheetml/2006/main" count="35" uniqueCount="35">
  <si>
    <t xml:space="preserve">Pag-IBIG MP2 Manual Growth Calculator</t>
  </si>
  <si>
    <t xml:space="preserve">poorpinoyinvestor.com  |  Enter your own monthly contributions and dividend rate assumptions below</t>
  </si>
  <si>
    <t xml:space="preserve">How to use: This sheet is locked except for the yellow cells. Set your start month/year and dividend rate assumptions in Step 1, then type your own contribution for each month in Step 3 (minimum P500 per remittance). Dividends are computed per CALENDAR YEAR (Jan-Dec), matching how Pag-IBIG actually declares and posts them, not your personal account anniversary. If you don't start in January, your first and last dividend periods will be partial years, prorated by the number of months your money was actually in that calendar year.</t>
  </si>
  <si>
    <t xml:space="preserve">STEP 1: SETTINGS (edit yellow cells)</t>
  </si>
  <si>
    <t xml:space="preserve">Setting</t>
  </si>
  <si>
    <t xml:space="preserve">Value</t>
  </si>
  <si>
    <t xml:space="preserve">Start Month</t>
  </si>
  <si>
    <t xml:space="preserve">January</t>
  </si>
  <si>
    <t xml:space="preserve">Start Year (e.g. 2026)</t>
  </si>
  <si>
    <t xml:space="preserve">Dividend Rate - Period 1</t>
  </si>
  <si>
    <t xml:space="preserve">Dividend Rate - Period 2</t>
  </si>
  <si>
    <t xml:space="preserve">Dividend Rate - Period 3</t>
  </si>
  <si>
    <t xml:space="preserve">Dividend Rate - Period 4</t>
  </si>
  <si>
    <t xml:space="preserve">Dividend Rate - Period 5</t>
  </si>
  <si>
    <t xml:space="preserve">Dividend Rate - Period 6</t>
  </si>
  <si>
    <t xml:space="preserve">Start Date (auto-calculated)</t>
  </si>
  <si>
    <t xml:space="preserve">STEP 2: CALENDAR-YEAR DIVIDEND SUMMARY (auto-calculated; dividends post every December)</t>
  </si>
  <si>
    <t xml:space="preserve">Period</t>
  </si>
  <si>
    <t xml:space="preserve">Calendar
Year</t>
  </si>
  <si>
    <t xml:space="preserve">Months
Active</t>
  </si>
  <si>
    <t xml:space="preserve">Period Span</t>
  </si>
  <si>
    <t xml:space="preserve">Starting Balance</t>
  </si>
  <si>
    <t xml:space="preserve">Contributions
This Period</t>
  </si>
  <si>
    <t xml:space="preserve">Average Balance</t>
  </si>
  <si>
    <t xml:space="preserve">Dividend Rate</t>
  </si>
  <si>
    <t xml:space="preserve">Dividend Earned</t>
  </si>
  <si>
    <t xml:space="preserve">Ending Balance</t>
  </si>
  <si>
    <t xml:space="preserve">TOTAL</t>
  </si>
  <si>
    <t xml:space="preserve">STEP 3: MONTHLY CONTRIBUTIONS (enter your amount each month, minimum P500)</t>
  </si>
  <si>
    <t xml:space="preserve">Month</t>
  </si>
  <si>
    <t xml:space="preserve">Date</t>
  </si>
  <si>
    <t xml:space="preserve">Contribution (P)</t>
  </si>
  <si>
    <t xml:space="preserve">Cumulative
Contributions</t>
  </si>
  <si>
    <t xml:space="preserve">Dividend
Credited</t>
  </si>
  <si>
    <t xml:space="preserve">Cumulative
Balance (w/ dividends)</t>
  </si>
</sst>
</file>

<file path=xl/styles.xml><?xml version="1.0" encoding="utf-8"?>
<styleSheet xmlns="http://schemas.openxmlformats.org/spreadsheetml/2006/main">
  <numFmts count="6">
    <numFmt numFmtId="164" formatCode="General"/>
    <numFmt numFmtId="165" formatCode="General"/>
    <numFmt numFmtId="166" formatCode="0"/>
    <numFmt numFmtId="167" formatCode="0.00%"/>
    <numFmt numFmtId="168" formatCode="mmm\ yyyy"/>
    <numFmt numFmtId="169" formatCode="#,##0.00"/>
  </numFmts>
  <fonts count="17">
    <font>
      <sz val="11"/>
      <color theme="1"/>
      <name val="Calibri"/>
      <family val="2"/>
      <charset val="1"/>
    </font>
    <font>
      <sz val="10"/>
      <name val="Arial"/>
      <family val="0"/>
    </font>
    <font>
      <sz val="10"/>
      <name val="Arial"/>
      <family val="0"/>
    </font>
    <font>
      <sz val="10"/>
      <name val="Arial"/>
      <family val="0"/>
    </font>
    <font>
      <b val="true"/>
      <sz val="16"/>
      <color rgb="FF1F4E78"/>
      <name val="Arial"/>
      <family val="0"/>
      <charset val="1"/>
    </font>
    <font>
      <i val="true"/>
      <sz val="10"/>
      <color rgb="FF595959"/>
      <name val="Arial"/>
      <family val="0"/>
      <charset val="1"/>
    </font>
    <font>
      <i val="true"/>
      <sz val="9"/>
      <color rgb="FF808080"/>
      <name val="Arial"/>
      <family val="0"/>
      <charset val="1"/>
    </font>
    <font>
      <b val="true"/>
      <sz val="12"/>
      <color rgb="FFFFFFFF"/>
      <name val="Arial"/>
      <family val="0"/>
      <charset val="1"/>
    </font>
    <font>
      <b val="true"/>
      <sz val="10"/>
      <color rgb="FFFFFFFF"/>
      <name val="Arial"/>
      <family val="0"/>
      <charset val="1"/>
    </font>
    <font>
      <b val="true"/>
      <sz val="10"/>
      <name val="Arial"/>
      <family val="0"/>
      <charset val="1"/>
    </font>
    <font>
      <b val="true"/>
      <sz val="10"/>
      <color rgb="FF0000FF"/>
      <name val="Arial"/>
      <family val="0"/>
      <charset val="1"/>
    </font>
    <font>
      <sz val="9"/>
      <color rgb="FFA6A6A6"/>
      <name val="Arial"/>
      <family val="0"/>
      <charset val="1"/>
    </font>
    <font>
      <sz val="10"/>
      <color rgb="FF000000"/>
      <name val="Arial"/>
      <family val="0"/>
      <charset val="1"/>
    </font>
    <font>
      <sz val="10"/>
      <name val="Arial"/>
      <family val="2"/>
    </font>
    <font>
      <b val="true"/>
      <sz val="18"/>
      <color rgb="FF000000"/>
      <name val="Calibri"/>
      <family val="2"/>
    </font>
    <font>
      <sz val="10"/>
      <color rgb="FF000000"/>
      <name val="Calibri"/>
      <family val="2"/>
    </font>
    <font>
      <b val="true"/>
      <sz val="10"/>
      <color rgb="FF000000"/>
      <name val="Calibri"/>
      <family val="2"/>
    </font>
  </fonts>
  <fills count="6">
    <fill>
      <patternFill patternType="none"/>
    </fill>
    <fill>
      <patternFill patternType="gray125"/>
    </fill>
    <fill>
      <patternFill patternType="solid">
        <fgColor rgb="FF1F4E78"/>
        <bgColor rgb="FF003366"/>
      </patternFill>
    </fill>
    <fill>
      <patternFill patternType="solid">
        <fgColor rgb="FF2E75B6"/>
        <bgColor rgb="FF4A7EBB"/>
      </patternFill>
    </fill>
    <fill>
      <patternFill patternType="solid">
        <fgColor rgb="FFFFFF00"/>
        <bgColor rgb="FFFFFF00"/>
      </patternFill>
    </fill>
    <fill>
      <patternFill patternType="solid">
        <fgColor rgb="FFD9E1F2"/>
        <bgColor rgb="FFD9D9D9"/>
      </patternFill>
    </fill>
  </fills>
  <borders count="3">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2" borderId="0" xfId="0" applyFont="true" applyBorder="true" applyAlignment="true" applyProtection="false">
      <alignment horizontal="left" vertical="center" textRotation="0" wrapText="false" indent="1" shrinkToFit="false"/>
      <protection locked="true" hidden="false"/>
    </xf>
    <xf numFmtId="164" fontId="8" fillId="3"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10" fillId="4" borderId="2" xfId="0" applyFont="true" applyBorder="true" applyAlignment="true" applyProtection="true">
      <alignment horizontal="center" vertical="bottom" textRotation="0" wrapText="false" indent="0" shrinkToFit="false"/>
      <protection locked="fals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6" fontId="10" fillId="4" borderId="2" xfId="0" applyFont="true" applyBorder="true" applyAlignment="true" applyProtection="true">
      <alignment horizontal="center" vertical="bottom" textRotation="0" wrapText="false" indent="0" shrinkToFit="false"/>
      <protection locked="false" hidden="false"/>
    </xf>
    <xf numFmtId="167" fontId="10" fillId="4" borderId="2" xfId="0" applyFont="true" applyBorder="true" applyAlignment="true" applyProtection="true">
      <alignment horizontal="center" vertical="bottom" textRotation="0" wrapText="false" indent="0" shrinkToFit="false"/>
      <protection locked="false" hidden="false"/>
    </xf>
    <xf numFmtId="168" fontId="12" fillId="0" borderId="2" xfId="0" applyFont="true" applyBorder="true" applyAlignment="true" applyProtection="false">
      <alignment horizontal="center" vertical="bottom" textRotation="0" wrapText="fals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bottom" textRotation="0" wrapText="true" indent="0" shrinkToFit="false"/>
      <protection locked="true" hidden="false"/>
    </xf>
    <xf numFmtId="165" fontId="0" fillId="0" borderId="1" xfId="0" applyFont="false" applyBorder="true" applyAlignment="true" applyProtection="false">
      <alignment horizontal="center" vertical="bottom" textRotation="0" wrapText="true" indent="0" shrinkToFit="false"/>
      <protection locked="true" hidden="false"/>
    </xf>
    <xf numFmtId="169" fontId="0" fillId="0" borderId="1" xfId="0" applyFont="false" applyBorder="true" applyAlignment="true" applyProtection="false">
      <alignment horizontal="center" vertical="bottom" textRotation="0" wrapText="true" indent="0" shrinkToFit="false"/>
      <protection locked="true" hidden="false"/>
    </xf>
    <xf numFmtId="167" fontId="0" fillId="0" borderId="1" xfId="0" applyFont="false" applyBorder="true" applyAlignment="true" applyProtection="false">
      <alignment horizontal="center" vertical="bottom" textRotation="0" wrapText="true" indent="0" shrinkToFit="false"/>
      <protection locked="true" hidden="false"/>
    </xf>
    <xf numFmtId="164" fontId="9" fillId="5" borderId="1" xfId="0" applyFont="true" applyBorder="true" applyAlignment="true" applyProtection="false">
      <alignment horizontal="center" vertical="bottom" textRotation="0" wrapText="false" indent="0" shrinkToFit="false"/>
      <protection locked="true" hidden="false"/>
    </xf>
    <xf numFmtId="164" fontId="0" fillId="5" borderId="1" xfId="0" applyFont="false" applyBorder="true" applyAlignment="true" applyProtection="false">
      <alignment horizontal="center" vertical="bottom" textRotation="0" wrapText="false" indent="0" shrinkToFit="false"/>
      <protection locked="true" hidden="false"/>
    </xf>
    <xf numFmtId="169" fontId="9" fillId="5"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8" fontId="0" fillId="0" borderId="1" xfId="0" applyFont="false" applyBorder="true" applyAlignment="true" applyProtection="false">
      <alignment horizontal="center" vertical="bottom" textRotation="0" wrapText="false" indent="0" shrinkToFit="false"/>
      <protection locked="true" hidden="false"/>
    </xf>
    <xf numFmtId="169" fontId="10" fillId="4" borderId="1" xfId="0" applyFont="true" applyBorder="true" applyAlignment="true" applyProtection="true">
      <alignment horizontal="center" vertical="bottom" textRotation="0" wrapText="false" indent="0" shrinkToFit="false"/>
      <protection locked="false" hidden="false"/>
    </xf>
    <xf numFmtId="169"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A6A6A6"/>
      <rgbColor rgb="FFBE4B48"/>
      <rgbColor rgb="FFFFFFCC"/>
      <rgbColor rgb="FFD9E1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595959"/>
      <rgbColor rgb="FF878787"/>
      <rgbColor rgb="FF003366"/>
      <rgbColor rgb="FF4A7EBB"/>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MP2 Growth Over Time: Balance vs. Contributions</a:t>
            </a:r>
          </a:p>
        </c:rich>
      </c:tx>
      <c:overlay val="0"/>
      <c:spPr>
        <a:noFill/>
        <a:ln w="0">
          <a:noFill/>
        </a:ln>
      </c:spPr>
    </c:title>
    <c:autoTitleDeleted val="0"/>
    <c:plotArea>
      <c:lineChart>
        <c:grouping val="standard"/>
        <c:varyColors val="0"/>
        <c:ser>
          <c:idx val="0"/>
          <c:order val="0"/>
          <c:tx>
            <c:strRef>
              <c:f>'MP2 Calculator'!F28</c:f>
              <c:strCache>
                <c:ptCount val="1"/>
                <c:pt idx="0">
                  <c:v>Cumulative
Balance (w/ dividends)</c:v>
                </c:pt>
              </c:strCache>
            </c:strRef>
          </c:tx>
          <c:spPr>
            <a:solidFill>
              <a:srgbClr val="4a7ebb"/>
            </a:solidFill>
            <a:ln w="248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'MP2 Calculator'!$A$29:$A$88</c:f>
              <c:strCach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strCache>
            </c:strRef>
          </c:cat>
          <c:val>
            <c:numRef>
              <c:f>'MP2 Calculator'!$F$29:$F$88</c:f>
              <c:numCache>
                <c:formatCode>#,##0.00</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1"/>
        </c:ser>
        <c:ser>
          <c:idx val="1"/>
          <c:order val="1"/>
          <c:tx>
            <c:strRef>
              <c:f>'MP2 Calculator'!D28</c:f>
              <c:strCache>
                <c:ptCount val="1"/>
                <c:pt idx="0">
                  <c:v>Cumulative
Contributions</c:v>
                </c:pt>
              </c:strCache>
            </c:strRef>
          </c:tx>
          <c:spPr>
            <a:solidFill>
              <a:srgbClr val="be4b48"/>
            </a:solidFill>
            <a:ln w="20160">
              <a:solidFill>
                <a:srgbClr val="be4b48"/>
              </a:solidFill>
              <a:prstDash val="dash"/>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'MP2 Calculator'!$A$29:$A$88</c:f>
              <c:strCach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strCache>
            </c:strRef>
          </c:cat>
          <c:val>
            <c:numRef>
              <c:f>'MP2 Calculator'!$D$29:$D$88</c:f>
              <c:numCache>
                <c:formatCode>#,##0.00</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1"/>
        </c:ser>
        <c:hiLowLines>
          <c:spPr>
            <a:ln w="0">
              <a:noFill/>
            </a:ln>
          </c:spPr>
        </c:hiLowLines>
        <c:marker val="0"/>
        <c:axId val="49621698"/>
        <c:axId val="74148665"/>
      </c:lineChart>
      <c:catAx>
        <c:axId val="49621698"/>
        <c:scaling>
          <c:orientation val="minMax"/>
        </c:scaling>
        <c:delete val="0"/>
        <c:axPos val="b"/>
        <c:title>
          <c:tx>
            <c:rich>
              <a:bodyPr rot="0"/>
              <a:lstStyle/>
              <a:p>
                <a:pPr>
                  <a:defRPr b="1" sz="1000" spc="-1" strike="noStrike">
                    <a:solidFill>
                      <a:srgbClr val="000000"/>
                    </a:solidFill>
                    <a:latin typeface="Calibri"/>
                  </a:defRPr>
                </a:pPr>
                <a:r>
                  <a:rPr b="1" sz="1000" spc="-1" strike="noStrike">
                    <a:solidFill>
                      <a:srgbClr val="000000"/>
                    </a:solidFill>
                    <a:latin typeface="Calibri"/>
                  </a:rPr>
                  <a:t>Month</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4148665"/>
        <c:crosses val="autoZero"/>
        <c:auto val="1"/>
        <c:lblAlgn val="ctr"/>
        <c:lblOffset val="100"/>
        <c:noMultiLvlLbl val="0"/>
      </c:catAx>
      <c:valAx>
        <c:axId val="74148665"/>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Amount (PHP)</a:t>
                </a:r>
              </a:p>
            </c:rich>
          </c:tx>
          <c:overlay val="0"/>
          <c:spPr>
            <a:noFill/>
            <a:ln w="0">
              <a:noFill/>
            </a:ln>
          </c:spPr>
        </c:title>
        <c:numFmt formatCode="#,##0.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9621698"/>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11</xdr:col>
      <xdr:colOff>0</xdr:colOff>
      <xdr:row>3</xdr:row>
      <xdr:rowOff>130680</xdr:rowOff>
    </xdr:from>
    <xdr:to>
      <xdr:col>24</xdr:col>
      <xdr:colOff>596880</xdr:colOff>
      <xdr:row>20</xdr:row>
      <xdr:rowOff>187200</xdr:rowOff>
    </xdr:to>
    <xdr:graphicFrame>
      <xdr:nvGraphicFramePr>
        <xdr:cNvPr id="0" name="Chart 1"/>
        <xdr:cNvGraphicFramePr/>
      </xdr:nvGraphicFramePr>
      <xdr:xfrm>
        <a:off x="13439880" y="1104840"/>
        <a:ext cx="8639640" cy="359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8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6"/>
    <col collapsed="false" customWidth="true" hidden="false" outlineLevel="0" max="4" min="3" style="0" width="20"/>
    <col collapsed="false" customWidth="true" hidden="false" outlineLevel="0" max="7" min="5" style="0" width="18"/>
    <col collapsed="false" customWidth="true" hidden="false" outlineLevel="0" max="9" min="8" style="0" width="16"/>
    <col collapsed="false" customWidth="true" hidden="false" outlineLevel="0" max="10" min="10" style="0" width="18"/>
    <col collapsed="false" customWidth="true" hidden="false" outlineLevel="0" max="13" min="13" style="0" width="10"/>
  </cols>
  <sheetData>
    <row r="1" customFormat="false" ht="19.7" hidden="false" customHeight="false" outlineLevel="0" collapsed="false">
      <c r="A1" s="1" t="s">
        <v>0</v>
      </c>
      <c r="B1" s="1"/>
      <c r="C1" s="1"/>
      <c r="D1" s="1"/>
      <c r="E1" s="1"/>
      <c r="F1" s="1"/>
      <c r="G1" s="1"/>
      <c r="H1" s="1"/>
      <c r="I1" s="1"/>
      <c r="J1" s="1"/>
    </row>
    <row r="2" customFormat="false" ht="15" hidden="false" customHeight="false" outlineLevel="0" collapsed="false">
      <c r="A2" s="2" t="s">
        <v>1</v>
      </c>
      <c r="B2" s="2"/>
      <c r="C2" s="2"/>
      <c r="D2" s="2"/>
      <c r="E2" s="2"/>
      <c r="F2" s="2"/>
      <c r="G2" s="2"/>
      <c r="H2" s="2"/>
      <c r="I2" s="2"/>
      <c r="J2" s="2"/>
    </row>
    <row r="3" customFormat="false" ht="42" hidden="false" customHeight="true" outlineLevel="0" collapsed="false">
      <c r="A3" s="3" t="s">
        <v>2</v>
      </c>
      <c r="B3" s="3"/>
      <c r="C3" s="3"/>
      <c r="D3" s="3"/>
      <c r="E3" s="3"/>
      <c r="F3" s="3"/>
      <c r="G3" s="3"/>
      <c r="H3" s="3"/>
      <c r="I3" s="3"/>
      <c r="J3" s="3"/>
    </row>
    <row r="5" customFormat="false" ht="19.5" hidden="false" customHeight="true" outlineLevel="0" collapsed="false">
      <c r="A5" s="4" t="s">
        <v>3</v>
      </c>
      <c r="B5" s="4"/>
      <c r="C5" s="4"/>
      <c r="D5" s="4"/>
      <c r="E5" s="4"/>
      <c r="F5" s="4"/>
      <c r="G5" s="4"/>
      <c r="H5" s="4"/>
      <c r="I5" s="4"/>
      <c r="J5" s="4"/>
    </row>
    <row r="6" customFormat="false" ht="15" hidden="false" customHeight="false" outlineLevel="0" collapsed="false">
      <c r="A6" s="5" t="s">
        <v>4</v>
      </c>
      <c r="B6" s="5" t="s">
        <v>5</v>
      </c>
      <c r="C6" s="5"/>
    </row>
    <row r="7" customFormat="false" ht="15" hidden="false" customHeight="false" outlineLevel="0" collapsed="false">
      <c r="A7" s="6" t="s">
        <v>6</v>
      </c>
      <c r="B7" s="7" t="s">
        <v>7</v>
      </c>
      <c r="C7" s="7"/>
      <c r="M7" s="8" t="n">
        <f aca="false">MONTH(DATEVALUE(B7&amp;" 1, 2000"))</f>
        <v>1</v>
      </c>
    </row>
    <row r="8" customFormat="false" ht="15" hidden="false" customHeight="false" outlineLevel="0" collapsed="false">
      <c r="A8" s="6" t="s">
        <v>8</v>
      </c>
      <c r="B8" s="9" t="n">
        <v>2026</v>
      </c>
      <c r="C8" s="9"/>
    </row>
    <row r="9" customFormat="false" ht="15" hidden="false" customHeight="false" outlineLevel="0" collapsed="false">
      <c r="A9" s="6" t="s">
        <v>9</v>
      </c>
      <c r="B9" s="10" t="n">
        <v>0.0712</v>
      </c>
      <c r="C9" s="10"/>
    </row>
    <row r="10" customFormat="false" ht="15" hidden="false" customHeight="false" outlineLevel="0" collapsed="false">
      <c r="A10" s="6" t="s">
        <v>10</v>
      </c>
      <c r="B10" s="10" t="n">
        <v>0.0712</v>
      </c>
      <c r="C10" s="10"/>
    </row>
    <row r="11" customFormat="false" ht="15" hidden="false" customHeight="false" outlineLevel="0" collapsed="false">
      <c r="A11" s="6" t="s">
        <v>11</v>
      </c>
      <c r="B11" s="10" t="n">
        <v>0.071</v>
      </c>
      <c r="C11" s="10"/>
    </row>
    <row r="12" customFormat="false" ht="15" hidden="false" customHeight="false" outlineLevel="0" collapsed="false">
      <c r="A12" s="6" t="s">
        <v>12</v>
      </c>
      <c r="B12" s="10" t="n">
        <v>0.071</v>
      </c>
      <c r="C12" s="10"/>
    </row>
    <row r="13" customFormat="false" ht="15" hidden="false" customHeight="false" outlineLevel="0" collapsed="false">
      <c r="A13" s="6" t="s">
        <v>13</v>
      </c>
      <c r="B13" s="10" t="n">
        <v>0.071</v>
      </c>
      <c r="C13" s="10"/>
    </row>
    <row r="14" customFormat="false" ht="15" hidden="false" customHeight="false" outlineLevel="0" collapsed="false">
      <c r="A14" s="6" t="s">
        <v>14</v>
      </c>
      <c r="B14" s="10" t="n">
        <v>0.071</v>
      </c>
      <c r="C14" s="10"/>
    </row>
    <row r="15" customFormat="false" ht="15" hidden="false" customHeight="false" outlineLevel="0" collapsed="false">
      <c r="A15" s="6" t="s">
        <v>15</v>
      </c>
      <c r="B15" s="11" t="n">
        <f aca="false">DATE($B$8,$M$7,1)</f>
        <v>46023</v>
      </c>
      <c r="C15" s="11"/>
    </row>
    <row r="17" customFormat="false" ht="19.5" hidden="false" customHeight="true" outlineLevel="0" collapsed="false">
      <c r="A17" s="4" t="s">
        <v>16</v>
      </c>
      <c r="B17" s="4"/>
      <c r="C17" s="4"/>
      <c r="D17" s="4"/>
      <c r="E17" s="4"/>
      <c r="F17" s="4"/>
      <c r="G17" s="4"/>
      <c r="H17" s="4"/>
      <c r="I17" s="4"/>
      <c r="J17" s="4"/>
    </row>
    <row r="18" customFormat="false" ht="30" hidden="false" customHeight="true" outlineLevel="0" collapsed="false">
      <c r="A18" s="12" t="s">
        <v>17</v>
      </c>
      <c r="B18" s="12" t="s">
        <v>18</v>
      </c>
      <c r="C18" s="12" t="s">
        <v>19</v>
      </c>
      <c r="D18" s="12" t="s">
        <v>20</v>
      </c>
      <c r="E18" s="12" t="s">
        <v>21</v>
      </c>
      <c r="F18" s="12" t="s">
        <v>22</v>
      </c>
      <c r="G18" s="12" t="s">
        <v>23</v>
      </c>
      <c r="H18" s="12" t="s">
        <v>24</v>
      </c>
      <c r="I18" s="12" t="s">
        <v>25</v>
      </c>
      <c r="J18" s="12" t="s">
        <v>26</v>
      </c>
    </row>
    <row r="19" customFormat="false" ht="15" hidden="false" customHeight="false" outlineLevel="0" collapsed="false">
      <c r="A19" s="13" t="n">
        <v>1</v>
      </c>
      <c r="B19" s="14" t="n">
        <f aca="false">$B$8+A19-1</f>
        <v>2026</v>
      </c>
      <c r="C19" s="14" t="n">
        <f aca="false">M19-0</f>
        <v>12</v>
      </c>
      <c r="D19" s="14" t="str">
        <f aca="false">IF(C19=0,"N/A",TEXT(EDATE($B$15,0),"mmm yyyy")&amp;" - "&amp;TEXT(EDATE($B$15,M19-1),"mmm yyyy"))</f>
        <v>Jan 2026 - Dec 2026</v>
      </c>
      <c r="E19" s="15" t="n">
        <v>0</v>
      </c>
      <c r="F19" s="15" t="n">
        <f aca="false">SUMPRODUCT((YEAR($B$29:$B$88)=B19)*$C$29:$C$88)</f>
        <v>0</v>
      </c>
      <c r="G19" s="15" t="n">
        <f aca="false">(E19+F19/2)*(C19/12)</f>
        <v>0</v>
      </c>
      <c r="H19" s="16" t="n">
        <f aca="false">B9</f>
        <v>0.0712</v>
      </c>
      <c r="I19" s="15" t="n">
        <f aca="false">G19*H19</f>
        <v>0</v>
      </c>
      <c r="J19" s="15" t="n">
        <f aca="false">E19+F19+I19</f>
        <v>0</v>
      </c>
      <c r="M19" s="8" t="n">
        <f aca="false">MIN(60,(13-$M$7)+12*(A19-1))</f>
        <v>12</v>
      </c>
    </row>
    <row r="20" customFormat="false" ht="15" hidden="false" customHeight="false" outlineLevel="0" collapsed="false">
      <c r="A20" s="13" t="n">
        <v>2</v>
      </c>
      <c r="B20" s="14" t="n">
        <f aca="false">$B$8+A20-1</f>
        <v>2027</v>
      </c>
      <c r="C20" s="14" t="n">
        <f aca="false">M20-M19</f>
        <v>12</v>
      </c>
      <c r="D20" s="14" t="str">
        <f aca="false">IF(C20=0,"N/A",TEXT(EDATE($B$15,M19),"mmm yyyy")&amp;" - "&amp;TEXT(EDATE($B$15,M20-1),"mmm yyyy"))</f>
        <v>Jan 2027 - Dec 2027</v>
      </c>
      <c r="E20" s="15" t="n">
        <f aca="false">J19</f>
        <v>0</v>
      </c>
      <c r="F20" s="15" t="n">
        <f aca="false">SUMPRODUCT((YEAR($B$29:$B$88)=B20)*$C$29:$C$88)</f>
        <v>0</v>
      </c>
      <c r="G20" s="15" t="n">
        <f aca="false">(E20+F20/2)*(C20/12)</f>
        <v>0</v>
      </c>
      <c r="H20" s="16" t="n">
        <f aca="false">B10</f>
        <v>0.0712</v>
      </c>
      <c r="I20" s="15" t="n">
        <f aca="false">G20*H20</f>
        <v>0</v>
      </c>
      <c r="J20" s="15" t="n">
        <f aca="false">E20+F20+I20</f>
        <v>0</v>
      </c>
      <c r="M20" s="8" t="n">
        <f aca="false">MIN(60,(13-$M$7)+12*(A20-1))</f>
        <v>24</v>
      </c>
    </row>
    <row r="21" customFormat="false" ht="15" hidden="false" customHeight="false" outlineLevel="0" collapsed="false">
      <c r="A21" s="13" t="n">
        <v>3</v>
      </c>
      <c r="B21" s="14" t="n">
        <f aca="false">$B$8+A21-1</f>
        <v>2028</v>
      </c>
      <c r="C21" s="14" t="n">
        <f aca="false">M21-M20</f>
        <v>12</v>
      </c>
      <c r="D21" s="14" t="str">
        <f aca="false">IF(C21=0,"N/A",TEXT(EDATE($B$15,M20),"mmm yyyy")&amp;" - "&amp;TEXT(EDATE($B$15,M21-1),"mmm yyyy"))</f>
        <v>Jan 2028 - Dec 2028</v>
      </c>
      <c r="E21" s="15" t="n">
        <f aca="false">J20</f>
        <v>0</v>
      </c>
      <c r="F21" s="15" t="n">
        <f aca="false">SUMPRODUCT((YEAR($B$29:$B$88)=B21)*$C$29:$C$88)</f>
        <v>0</v>
      </c>
      <c r="G21" s="15" t="n">
        <f aca="false">(E21+F21/2)*(C21/12)</f>
        <v>0</v>
      </c>
      <c r="H21" s="16" t="n">
        <f aca="false">B11</f>
        <v>0.071</v>
      </c>
      <c r="I21" s="15" t="n">
        <f aca="false">G21*H21</f>
        <v>0</v>
      </c>
      <c r="J21" s="15" t="n">
        <f aca="false">E21+F21+I21</f>
        <v>0</v>
      </c>
      <c r="M21" s="8" t="n">
        <f aca="false">MIN(60,(13-$M$7)+12*(A21-1))</f>
        <v>36</v>
      </c>
    </row>
    <row r="22" customFormat="false" ht="15" hidden="false" customHeight="false" outlineLevel="0" collapsed="false">
      <c r="A22" s="13" t="n">
        <v>4</v>
      </c>
      <c r="B22" s="14" t="n">
        <f aca="false">$B$8+A22-1</f>
        <v>2029</v>
      </c>
      <c r="C22" s="14" t="n">
        <f aca="false">M22-M21</f>
        <v>12</v>
      </c>
      <c r="D22" s="14" t="str">
        <f aca="false">IF(C22=0,"N/A",TEXT(EDATE($B$15,M21),"mmm yyyy")&amp;" - "&amp;TEXT(EDATE($B$15,M22-1),"mmm yyyy"))</f>
        <v>Jan 2029 - Dec 2029</v>
      </c>
      <c r="E22" s="15" t="n">
        <f aca="false">J21</f>
        <v>0</v>
      </c>
      <c r="F22" s="15" t="n">
        <f aca="false">SUMPRODUCT((YEAR($B$29:$B$88)=B22)*$C$29:$C$88)</f>
        <v>0</v>
      </c>
      <c r="G22" s="15" t="n">
        <f aca="false">(E22+F22/2)*(C22/12)</f>
        <v>0</v>
      </c>
      <c r="H22" s="16" t="n">
        <f aca="false">B12</f>
        <v>0.071</v>
      </c>
      <c r="I22" s="15" t="n">
        <f aca="false">G22*H22</f>
        <v>0</v>
      </c>
      <c r="J22" s="15" t="n">
        <f aca="false">E22+F22+I22</f>
        <v>0</v>
      </c>
      <c r="M22" s="8" t="n">
        <f aca="false">MIN(60,(13-$M$7)+12*(A22-1))</f>
        <v>48</v>
      </c>
    </row>
    <row r="23" customFormat="false" ht="15" hidden="false" customHeight="false" outlineLevel="0" collapsed="false">
      <c r="A23" s="13" t="n">
        <v>5</v>
      </c>
      <c r="B23" s="14" t="n">
        <f aca="false">$B$8+A23-1</f>
        <v>2030</v>
      </c>
      <c r="C23" s="14" t="n">
        <f aca="false">M23-M22</f>
        <v>12</v>
      </c>
      <c r="D23" s="14" t="str">
        <f aca="false">IF(C23=0,"N/A",TEXT(EDATE($B$15,M22),"mmm yyyy")&amp;" - "&amp;TEXT(EDATE($B$15,M23-1),"mmm yyyy"))</f>
        <v>Jan 2030 - Dec 2030</v>
      </c>
      <c r="E23" s="15" t="n">
        <f aca="false">J22</f>
        <v>0</v>
      </c>
      <c r="F23" s="15" t="n">
        <f aca="false">SUMPRODUCT((YEAR($B$29:$B$88)=B23)*$C$29:$C$88)</f>
        <v>0</v>
      </c>
      <c r="G23" s="15" t="n">
        <f aca="false">(E23+F23/2)*(C23/12)</f>
        <v>0</v>
      </c>
      <c r="H23" s="16" t="n">
        <f aca="false">B13</f>
        <v>0.071</v>
      </c>
      <c r="I23" s="15" t="n">
        <f aca="false">G23*H23</f>
        <v>0</v>
      </c>
      <c r="J23" s="15" t="n">
        <f aca="false">E23+F23+I23</f>
        <v>0</v>
      </c>
      <c r="M23" s="8" t="n">
        <f aca="false">MIN(60,(13-$M$7)+12*(A23-1))</f>
        <v>60</v>
      </c>
    </row>
    <row r="24" customFormat="false" ht="15" hidden="false" customHeight="false" outlineLevel="0" collapsed="false">
      <c r="A24" s="13" t="n">
        <v>6</v>
      </c>
      <c r="B24" s="14" t="n">
        <f aca="false">$B$8+A24-1</f>
        <v>2031</v>
      </c>
      <c r="C24" s="14" t="n">
        <f aca="false">M24-M23</f>
        <v>0</v>
      </c>
      <c r="D24" s="14" t="str">
        <f aca="false">IF(C24=0,"N/A",TEXT(EDATE($B$15,M23),"mmm yyyy")&amp;" - "&amp;TEXT(EDATE($B$15,M24-1),"mmm yyyy"))</f>
        <v>N/A</v>
      </c>
      <c r="E24" s="15" t="n">
        <f aca="false">J23</f>
        <v>0</v>
      </c>
      <c r="F24" s="15" t="n">
        <f aca="false">SUMPRODUCT((YEAR($B$29:$B$88)=B24)*$C$29:$C$88)</f>
        <v>0</v>
      </c>
      <c r="G24" s="15" t="n">
        <f aca="false">(E24+F24/2)*(C24/12)</f>
        <v>0</v>
      </c>
      <c r="H24" s="16" t="n">
        <f aca="false">B14</f>
        <v>0.071</v>
      </c>
      <c r="I24" s="15" t="n">
        <f aca="false">G24*H24</f>
        <v>0</v>
      </c>
      <c r="J24" s="15" t="n">
        <f aca="false">E24+F24+I24</f>
        <v>0</v>
      </c>
      <c r="M24" s="8" t="n">
        <f aca="false">MIN(60,(13-$M$7)+12*(A24-1))</f>
        <v>60</v>
      </c>
    </row>
    <row r="25" customFormat="false" ht="15" hidden="false" customHeight="false" outlineLevel="0" collapsed="false">
      <c r="A25" s="17" t="s">
        <v>27</v>
      </c>
      <c r="B25" s="18"/>
      <c r="C25" s="18"/>
      <c r="D25" s="18"/>
      <c r="E25" s="18"/>
      <c r="F25" s="19" t="n">
        <f aca="false">SUM(F19:F24)</f>
        <v>0</v>
      </c>
      <c r="G25" s="18"/>
      <c r="H25" s="18"/>
      <c r="I25" s="19" t="n">
        <f aca="false">SUM(I19:I24)</f>
        <v>0</v>
      </c>
      <c r="J25" s="19" t="n">
        <f aca="false">J24</f>
        <v>0</v>
      </c>
    </row>
    <row r="27" customFormat="false" ht="19.5" hidden="false" customHeight="true" outlineLevel="0" collapsed="false">
      <c r="A27" s="4" t="s">
        <v>28</v>
      </c>
      <c r="B27" s="4"/>
      <c r="C27" s="4"/>
      <c r="D27" s="4"/>
      <c r="E27" s="4"/>
      <c r="F27" s="4"/>
      <c r="G27" s="4"/>
      <c r="H27" s="4"/>
      <c r="I27" s="4"/>
      <c r="J27" s="4"/>
    </row>
    <row r="28" customFormat="false" ht="27.75" hidden="false" customHeight="true" outlineLevel="0" collapsed="false">
      <c r="A28" s="12" t="s">
        <v>29</v>
      </c>
      <c r="B28" s="12" t="s">
        <v>30</v>
      </c>
      <c r="C28" s="12" t="s">
        <v>31</v>
      </c>
      <c r="D28" s="12" t="s">
        <v>32</v>
      </c>
      <c r="E28" s="12" t="s">
        <v>33</v>
      </c>
      <c r="F28" s="12" t="s">
        <v>34</v>
      </c>
    </row>
    <row r="29" customFormat="false" ht="15" hidden="false" customHeight="false" outlineLevel="0" collapsed="false">
      <c r="A29" s="20" t="n">
        <v>1</v>
      </c>
      <c r="B29" s="21" t="n">
        <f aca="false">EDATE($B$15,0)</f>
        <v>46023</v>
      </c>
      <c r="C29" s="22"/>
      <c r="D29" s="23" t="n">
        <f aca="false">C29</f>
        <v>0</v>
      </c>
      <c r="E29" s="23" t="n">
        <f aca="false">IF(OR(MONTH(B29)=12,AND(A29=60,MONTH(B29)&lt;&gt;12)),INDEX($I$19:$I$24,YEAR(B29)-$B$8+1),0)</f>
        <v>0</v>
      </c>
      <c r="F29" s="23" t="n">
        <f aca="false">D29+SUM($E$29:E29)</f>
        <v>0</v>
      </c>
    </row>
    <row r="30" customFormat="false" ht="15" hidden="false" customHeight="false" outlineLevel="0" collapsed="false">
      <c r="A30" s="20" t="n">
        <v>2</v>
      </c>
      <c r="B30" s="21" t="n">
        <f aca="false">EDATE($B$15,1)</f>
        <v>46054</v>
      </c>
      <c r="C30" s="22"/>
      <c r="D30" s="23" t="n">
        <f aca="false">D29+C30</f>
        <v>0</v>
      </c>
      <c r="E30" s="23" t="n">
        <f aca="false">IF(OR(MONTH(B30)=12,AND(A30=60,MONTH(B30)&lt;&gt;12)),INDEX($I$19:$I$24,YEAR(B30)-$B$8+1),0)</f>
        <v>0</v>
      </c>
      <c r="F30" s="23" t="n">
        <f aca="false">D30+SUM($E$29:E30)</f>
        <v>0</v>
      </c>
    </row>
    <row r="31" customFormat="false" ht="15" hidden="false" customHeight="false" outlineLevel="0" collapsed="false">
      <c r="A31" s="20" t="n">
        <v>3</v>
      </c>
      <c r="B31" s="21" t="n">
        <f aca="false">EDATE($B$15,2)</f>
        <v>46082</v>
      </c>
      <c r="C31" s="22"/>
      <c r="D31" s="23" t="n">
        <f aca="false">D30+C31</f>
        <v>0</v>
      </c>
      <c r="E31" s="23" t="n">
        <f aca="false">IF(OR(MONTH(B31)=12,AND(A31=60,MONTH(B31)&lt;&gt;12)),INDEX($I$19:$I$24,YEAR(B31)-$B$8+1),0)</f>
        <v>0</v>
      </c>
      <c r="F31" s="23" t="n">
        <f aca="false">D31+SUM($E$29:E31)</f>
        <v>0</v>
      </c>
    </row>
    <row r="32" customFormat="false" ht="15" hidden="false" customHeight="false" outlineLevel="0" collapsed="false">
      <c r="A32" s="20" t="n">
        <v>4</v>
      </c>
      <c r="B32" s="21" t="n">
        <f aca="false">EDATE($B$15,3)</f>
        <v>46113</v>
      </c>
      <c r="C32" s="22"/>
      <c r="D32" s="23" t="n">
        <f aca="false">D31+C32</f>
        <v>0</v>
      </c>
      <c r="E32" s="23" t="n">
        <f aca="false">IF(OR(MONTH(B32)=12,AND(A32=60,MONTH(B32)&lt;&gt;12)),INDEX($I$19:$I$24,YEAR(B32)-$B$8+1),0)</f>
        <v>0</v>
      </c>
      <c r="F32" s="23" t="n">
        <f aca="false">D32+SUM($E$29:E32)</f>
        <v>0</v>
      </c>
    </row>
    <row r="33" customFormat="false" ht="15" hidden="false" customHeight="false" outlineLevel="0" collapsed="false">
      <c r="A33" s="20" t="n">
        <v>5</v>
      </c>
      <c r="B33" s="21" t="n">
        <f aca="false">EDATE($B$15,4)</f>
        <v>46143</v>
      </c>
      <c r="C33" s="22"/>
      <c r="D33" s="23" t="n">
        <f aca="false">D32+C33</f>
        <v>0</v>
      </c>
      <c r="E33" s="23" t="n">
        <f aca="false">IF(OR(MONTH(B33)=12,AND(A33=60,MONTH(B33)&lt;&gt;12)),INDEX($I$19:$I$24,YEAR(B33)-$B$8+1),0)</f>
        <v>0</v>
      </c>
      <c r="F33" s="23" t="n">
        <f aca="false">D33+SUM($E$29:E33)</f>
        <v>0</v>
      </c>
    </row>
    <row r="34" customFormat="false" ht="15" hidden="false" customHeight="false" outlineLevel="0" collapsed="false">
      <c r="A34" s="20" t="n">
        <v>6</v>
      </c>
      <c r="B34" s="21" t="n">
        <f aca="false">EDATE($B$15,5)</f>
        <v>46174</v>
      </c>
      <c r="C34" s="22"/>
      <c r="D34" s="23" t="n">
        <f aca="false">D33+C34</f>
        <v>0</v>
      </c>
      <c r="E34" s="23" t="n">
        <f aca="false">IF(OR(MONTH(B34)=12,AND(A34=60,MONTH(B34)&lt;&gt;12)),INDEX($I$19:$I$24,YEAR(B34)-$B$8+1),0)</f>
        <v>0</v>
      </c>
      <c r="F34" s="23" t="n">
        <f aca="false">D34+SUM($E$29:E34)</f>
        <v>0</v>
      </c>
    </row>
    <row r="35" customFormat="false" ht="15" hidden="false" customHeight="false" outlineLevel="0" collapsed="false">
      <c r="A35" s="20" t="n">
        <v>7</v>
      </c>
      <c r="B35" s="21" t="n">
        <f aca="false">EDATE($B$15,6)</f>
        <v>46204</v>
      </c>
      <c r="C35" s="22"/>
      <c r="D35" s="23" t="n">
        <f aca="false">D34+C35</f>
        <v>0</v>
      </c>
      <c r="E35" s="23" t="n">
        <f aca="false">IF(OR(MONTH(B35)=12,AND(A35=60,MONTH(B35)&lt;&gt;12)),INDEX($I$19:$I$24,YEAR(B35)-$B$8+1),0)</f>
        <v>0</v>
      </c>
      <c r="F35" s="23" t="n">
        <f aca="false">D35+SUM($E$29:E35)</f>
        <v>0</v>
      </c>
    </row>
    <row r="36" customFormat="false" ht="15" hidden="false" customHeight="false" outlineLevel="0" collapsed="false">
      <c r="A36" s="20" t="n">
        <v>8</v>
      </c>
      <c r="B36" s="21" t="n">
        <f aca="false">EDATE($B$15,7)</f>
        <v>46235</v>
      </c>
      <c r="C36" s="22"/>
      <c r="D36" s="23" t="n">
        <f aca="false">D35+C36</f>
        <v>0</v>
      </c>
      <c r="E36" s="23" t="n">
        <f aca="false">IF(OR(MONTH(B36)=12,AND(A36=60,MONTH(B36)&lt;&gt;12)),INDEX($I$19:$I$24,YEAR(B36)-$B$8+1),0)</f>
        <v>0</v>
      </c>
      <c r="F36" s="23" t="n">
        <f aca="false">D36+SUM($E$29:E36)</f>
        <v>0</v>
      </c>
    </row>
    <row r="37" customFormat="false" ht="15" hidden="false" customHeight="false" outlineLevel="0" collapsed="false">
      <c r="A37" s="20" t="n">
        <v>9</v>
      </c>
      <c r="B37" s="21" t="n">
        <f aca="false">EDATE($B$15,8)</f>
        <v>46266</v>
      </c>
      <c r="C37" s="22"/>
      <c r="D37" s="23" t="n">
        <f aca="false">D36+C37</f>
        <v>0</v>
      </c>
      <c r="E37" s="23" t="n">
        <f aca="false">IF(OR(MONTH(B37)=12,AND(A37=60,MONTH(B37)&lt;&gt;12)),INDEX($I$19:$I$24,YEAR(B37)-$B$8+1),0)</f>
        <v>0</v>
      </c>
      <c r="F37" s="23" t="n">
        <f aca="false">D37+SUM($E$29:E37)</f>
        <v>0</v>
      </c>
    </row>
    <row r="38" customFormat="false" ht="15" hidden="false" customHeight="false" outlineLevel="0" collapsed="false">
      <c r="A38" s="20" t="n">
        <v>10</v>
      </c>
      <c r="B38" s="21" t="n">
        <f aca="false">EDATE($B$15,9)</f>
        <v>46296</v>
      </c>
      <c r="C38" s="22"/>
      <c r="D38" s="23" t="n">
        <f aca="false">D37+C38</f>
        <v>0</v>
      </c>
      <c r="E38" s="23" t="n">
        <f aca="false">IF(OR(MONTH(B38)=12,AND(A38=60,MONTH(B38)&lt;&gt;12)),INDEX($I$19:$I$24,YEAR(B38)-$B$8+1),0)</f>
        <v>0</v>
      </c>
      <c r="F38" s="23" t="n">
        <f aca="false">D38+SUM($E$29:E38)</f>
        <v>0</v>
      </c>
    </row>
    <row r="39" customFormat="false" ht="15" hidden="false" customHeight="false" outlineLevel="0" collapsed="false">
      <c r="A39" s="20" t="n">
        <v>11</v>
      </c>
      <c r="B39" s="21" t="n">
        <f aca="false">EDATE($B$15,10)</f>
        <v>46327</v>
      </c>
      <c r="C39" s="22"/>
      <c r="D39" s="23" t="n">
        <f aca="false">D38+C39</f>
        <v>0</v>
      </c>
      <c r="E39" s="23" t="n">
        <f aca="false">IF(OR(MONTH(B39)=12,AND(A39=60,MONTH(B39)&lt;&gt;12)),INDEX($I$19:$I$24,YEAR(B39)-$B$8+1),0)</f>
        <v>0</v>
      </c>
      <c r="F39" s="23" t="n">
        <f aca="false">D39+SUM($E$29:E39)</f>
        <v>0</v>
      </c>
    </row>
    <row r="40" customFormat="false" ht="15" hidden="false" customHeight="false" outlineLevel="0" collapsed="false">
      <c r="A40" s="20" t="n">
        <v>12</v>
      </c>
      <c r="B40" s="21" t="n">
        <f aca="false">EDATE($B$15,11)</f>
        <v>46357</v>
      </c>
      <c r="C40" s="22"/>
      <c r="D40" s="23" t="n">
        <f aca="false">D39+C40</f>
        <v>0</v>
      </c>
      <c r="E40" s="23" t="n">
        <f aca="false">IF(OR(MONTH(B40)=12,AND(A40=60,MONTH(B40)&lt;&gt;12)),INDEX($I$19:$I$24,YEAR(B40)-$B$8+1),0)</f>
        <v>0</v>
      </c>
      <c r="F40" s="23" t="n">
        <f aca="false">D40+SUM($E$29:E40)</f>
        <v>0</v>
      </c>
    </row>
    <row r="41" customFormat="false" ht="15" hidden="false" customHeight="false" outlineLevel="0" collapsed="false">
      <c r="A41" s="20" t="n">
        <v>13</v>
      </c>
      <c r="B41" s="21" t="n">
        <f aca="false">EDATE($B$15,12)</f>
        <v>46388</v>
      </c>
      <c r="C41" s="22"/>
      <c r="D41" s="23" t="n">
        <f aca="false">D40+C41</f>
        <v>0</v>
      </c>
      <c r="E41" s="23" t="n">
        <f aca="false">IF(OR(MONTH(B41)=12,AND(A41=60,MONTH(B41)&lt;&gt;12)),INDEX($I$19:$I$24,YEAR(B41)-$B$8+1),0)</f>
        <v>0</v>
      </c>
      <c r="F41" s="23" t="n">
        <f aca="false">D41+SUM($E$29:E41)</f>
        <v>0</v>
      </c>
    </row>
    <row r="42" customFormat="false" ht="15" hidden="false" customHeight="false" outlineLevel="0" collapsed="false">
      <c r="A42" s="20" t="n">
        <v>14</v>
      </c>
      <c r="B42" s="21" t="n">
        <f aca="false">EDATE($B$15,13)</f>
        <v>46419</v>
      </c>
      <c r="C42" s="22"/>
      <c r="D42" s="23" t="n">
        <f aca="false">D41+C42</f>
        <v>0</v>
      </c>
      <c r="E42" s="23" t="n">
        <f aca="false">IF(OR(MONTH(B42)=12,AND(A42=60,MONTH(B42)&lt;&gt;12)),INDEX($I$19:$I$24,YEAR(B42)-$B$8+1),0)</f>
        <v>0</v>
      </c>
      <c r="F42" s="23" t="n">
        <f aca="false">D42+SUM($E$29:E42)</f>
        <v>0</v>
      </c>
    </row>
    <row r="43" customFormat="false" ht="15" hidden="false" customHeight="false" outlineLevel="0" collapsed="false">
      <c r="A43" s="20" t="n">
        <v>15</v>
      </c>
      <c r="B43" s="21" t="n">
        <f aca="false">EDATE($B$15,14)</f>
        <v>46447</v>
      </c>
      <c r="C43" s="22"/>
      <c r="D43" s="23" t="n">
        <f aca="false">D42+C43</f>
        <v>0</v>
      </c>
      <c r="E43" s="23" t="n">
        <f aca="false">IF(OR(MONTH(B43)=12,AND(A43=60,MONTH(B43)&lt;&gt;12)),INDEX($I$19:$I$24,YEAR(B43)-$B$8+1),0)</f>
        <v>0</v>
      </c>
      <c r="F43" s="23" t="n">
        <f aca="false">D43+SUM($E$29:E43)</f>
        <v>0</v>
      </c>
    </row>
    <row r="44" customFormat="false" ht="15" hidden="false" customHeight="false" outlineLevel="0" collapsed="false">
      <c r="A44" s="20" t="n">
        <v>16</v>
      </c>
      <c r="B44" s="21" t="n">
        <f aca="false">EDATE($B$15,15)</f>
        <v>46478</v>
      </c>
      <c r="C44" s="22"/>
      <c r="D44" s="23" t="n">
        <f aca="false">D43+C44</f>
        <v>0</v>
      </c>
      <c r="E44" s="23" t="n">
        <f aca="false">IF(OR(MONTH(B44)=12,AND(A44=60,MONTH(B44)&lt;&gt;12)),INDEX($I$19:$I$24,YEAR(B44)-$B$8+1),0)</f>
        <v>0</v>
      </c>
      <c r="F44" s="23" t="n">
        <f aca="false">D44+SUM($E$29:E44)</f>
        <v>0</v>
      </c>
    </row>
    <row r="45" customFormat="false" ht="15" hidden="false" customHeight="false" outlineLevel="0" collapsed="false">
      <c r="A45" s="20" t="n">
        <v>17</v>
      </c>
      <c r="B45" s="21" t="n">
        <f aca="false">EDATE($B$15,16)</f>
        <v>46508</v>
      </c>
      <c r="C45" s="22"/>
      <c r="D45" s="23" t="n">
        <f aca="false">D44+C45</f>
        <v>0</v>
      </c>
      <c r="E45" s="23" t="n">
        <f aca="false">IF(OR(MONTH(B45)=12,AND(A45=60,MONTH(B45)&lt;&gt;12)),INDEX($I$19:$I$24,YEAR(B45)-$B$8+1),0)</f>
        <v>0</v>
      </c>
      <c r="F45" s="23" t="n">
        <f aca="false">D45+SUM($E$29:E45)</f>
        <v>0</v>
      </c>
    </row>
    <row r="46" customFormat="false" ht="15" hidden="false" customHeight="false" outlineLevel="0" collapsed="false">
      <c r="A46" s="20" t="n">
        <v>18</v>
      </c>
      <c r="B46" s="21" t="n">
        <f aca="false">EDATE($B$15,17)</f>
        <v>46539</v>
      </c>
      <c r="C46" s="22"/>
      <c r="D46" s="23" t="n">
        <f aca="false">D45+C46</f>
        <v>0</v>
      </c>
      <c r="E46" s="23" t="n">
        <f aca="false">IF(OR(MONTH(B46)=12,AND(A46=60,MONTH(B46)&lt;&gt;12)),INDEX($I$19:$I$24,YEAR(B46)-$B$8+1),0)</f>
        <v>0</v>
      </c>
      <c r="F46" s="23" t="n">
        <f aca="false">D46+SUM($E$29:E46)</f>
        <v>0</v>
      </c>
    </row>
    <row r="47" customFormat="false" ht="15" hidden="false" customHeight="false" outlineLevel="0" collapsed="false">
      <c r="A47" s="20" t="n">
        <v>19</v>
      </c>
      <c r="B47" s="21" t="n">
        <f aca="false">EDATE($B$15,18)</f>
        <v>46569</v>
      </c>
      <c r="C47" s="22"/>
      <c r="D47" s="23" t="n">
        <f aca="false">D46+C47</f>
        <v>0</v>
      </c>
      <c r="E47" s="23" t="n">
        <f aca="false">IF(OR(MONTH(B47)=12,AND(A47=60,MONTH(B47)&lt;&gt;12)),INDEX($I$19:$I$24,YEAR(B47)-$B$8+1),0)</f>
        <v>0</v>
      </c>
      <c r="F47" s="23" t="n">
        <f aca="false">D47+SUM($E$29:E47)</f>
        <v>0</v>
      </c>
    </row>
    <row r="48" customFormat="false" ht="15" hidden="false" customHeight="false" outlineLevel="0" collapsed="false">
      <c r="A48" s="20" t="n">
        <v>20</v>
      </c>
      <c r="B48" s="21" t="n">
        <f aca="false">EDATE($B$15,19)</f>
        <v>46600</v>
      </c>
      <c r="C48" s="22"/>
      <c r="D48" s="23" t="n">
        <f aca="false">D47+C48</f>
        <v>0</v>
      </c>
      <c r="E48" s="23" t="n">
        <f aca="false">IF(OR(MONTH(B48)=12,AND(A48=60,MONTH(B48)&lt;&gt;12)),INDEX($I$19:$I$24,YEAR(B48)-$B$8+1),0)</f>
        <v>0</v>
      </c>
      <c r="F48" s="23" t="n">
        <f aca="false">D48+SUM($E$29:E48)</f>
        <v>0</v>
      </c>
    </row>
    <row r="49" customFormat="false" ht="15" hidden="false" customHeight="false" outlineLevel="0" collapsed="false">
      <c r="A49" s="20" t="n">
        <v>21</v>
      </c>
      <c r="B49" s="21" t="n">
        <f aca="false">EDATE($B$15,20)</f>
        <v>46631</v>
      </c>
      <c r="C49" s="22"/>
      <c r="D49" s="23" t="n">
        <f aca="false">D48+C49</f>
        <v>0</v>
      </c>
      <c r="E49" s="23" t="n">
        <f aca="false">IF(OR(MONTH(B49)=12,AND(A49=60,MONTH(B49)&lt;&gt;12)),INDEX($I$19:$I$24,YEAR(B49)-$B$8+1),0)</f>
        <v>0</v>
      </c>
      <c r="F49" s="23" t="n">
        <f aca="false">D49+SUM($E$29:E49)</f>
        <v>0</v>
      </c>
    </row>
    <row r="50" customFormat="false" ht="15" hidden="false" customHeight="false" outlineLevel="0" collapsed="false">
      <c r="A50" s="20" t="n">
        <v>22</v>
      </c>
      <c r="B50" s="21" t="n">
        <f aca="false">EDATE($B$15,21)</f>
        <v>46661</v>
      </c>
      <c r="C50" s="22"/>
      <c r="D50" s="23" t="n">
        <f aca="false">D49+C50</f>
        <v>0</v>
      </c>
      <c r="E50" s="23" t="n">
        <f aca="false">IF(OR(MONTH(B50)=12,AND(A50=60,MONTH(B50)&lt;&gt;12)),INDEX($I$19:$I$24,YEAR(B50)-$B$8+1),0)</f>
        <v>0</v>
      </c>
      <c r="F50" s="23" t="n">
        <f aca="false">D50+SUM($E$29:E50)</f>
        <v>0</v>
      </c>
    </row>
    <row r="51" customFormat="false" ht="15" hidden="false" customHeight="false" outlineLevel="0" collapsed="false">
      <c r="A51" s="20" t="n">
        <v>23</v>
      </c>
      <c r="B51" s="21" t="n">
        <f aca="false">EDATE($B$15,22)</f>
        <v>46692</v>
      </c>
      <c r="C51" s="22"/>
      <c r="D51" s="23" t="n">
        <f aca="false">D50+C51</f>
        <v>0</v>
      </c>
      <c r="E51" s="23" t="n">
        <f aca="false">IF(OR(MONTH(B51)=12,AND(A51=60,MONTH(B51)&lt;&gt;12)),INDEX($I$19:$I$24,YEAR(B51)-$B$8+1),0)</f>
        <v>0</v>
      </c>
      <c r="F51" s="23" t="n">
        <f aca="false">D51+SUM($E$29:E51)</f>
        <v>0</v>
      </c>
    </row>
    <row r="52" customFormat="false" ht="15" hidden="false" customHeight="false" outlineLevel="0" collapsed="false">
      <c r="A52" s="20" t="n">
        <v>24</v>
      </c>
      <c r="B52" s="21" t="n">
        <f aca="false">EDATE($B$15,23)</f>
        <v>46722</v>
      </c>
      <c r="C52" s="22"/>
      <c r="D52" s="23" t="n">
        <f aca="false">D51+C52</f>
        <v>0</v>
      </c>
      <c r="E52" s="23" t="n">
        <f aca="false">IF(OR(MONTH(B52)=12,AND(A52=60,MONTH(B52)&lt;&gt;12)),INDEX($I$19:$I$24,YEAR(B52)-$B$8+1),0)</f>
        <v>0</v>
      </c>
      <c r="F52" s="23" t="n">
        <f aca="false">D52+SUM($E$29:E52)</f>
        <v>0</v>
      </c>
    </row>
    <row r="53" customFormat="false" ht="15" hidden="false" customHeight="false" outlineLevel="0" collapsed="false">
      <c r="A53" s="20" t="n">
        <v>25</v>
      </c>
      <c r="B53" s="21" t="n">
        <f aca="false">EDATE($B$15,24)</f>
        <v>46753</v>
      </c>
      <c r="C53" s="22"/>
      <c r="D53" s="23" t="n">
        <f aca="false">D52+C53</f>
        <v>0</v>
      </c>
      <c r="E53" s="23" t="n">
        <f aca="false">IF(OR(MONTH(B53)=12,AND(A53=60,MONTH(B53)&lt;&gt;12)),INDEX($I$19:$I$24,YEAR(B53)-$B$8+1),0)</f>
        <v>0</v>
      </c>
      <c r="F53" s="23" t="n">
        <f aca="false">D53+SUM($E$29:E53)</f>
        <v>0</v>
      </c>
    </row>
    <row r="54" customFormat="false" ht="15" hidden="false" customHeight="false" outlineLevel="0" collapsed="false">
      <c r="A54" s="20" t="n">
        <v>26</v>
      </c>
      <c r="B54" s="21" t="n">
        <f aca="false">EDATE($B$15,25)</f>
        <v>46784</v>
      </c>
      <c r="C54" s="22"/>
      <c r="D54" s="23" t="n">
        <f aca="false">D53+C54</f>
        <v>0</v>
      </c>
      <c r="E54" s="23" t="n">
        <f aca="false">IF(OR(MONTH(B54)=12,AND(A54=60,MONTH(B54)&lt;&gt;12)),INDEX($I$19:$I$24,YEAR(B54)-$B$8+1),0)</f>
        <v>0</v>
      </c>
      <c r="F54" s="23" t="n">
        <f aca="false">D54+SUM($E$29:E54)</f>
        <v>0</v>
      </c>
    </row>
    <row r="55" customFormat="false" ht="15" hidden="false" customHeight="false" outlineLevel="0" collapsed="false">
      <c r="A55" s="20" t="n">
        <v>27</v>
      </c>
      <c r="B55" s="21" t="n">
        <f aca="false">EDATE($B$15,26)</f>
        <v>46813</v>
      </c>
      <c r="C55" s="22"/>
      <c r="D55" s="23" t="n">
        <f aca="false">D54+C55</f>
        <v>0</v>
      </c>
      <c r="E55" s="23" t="n">
        <f aca="false">IF(OR(MONTH(B55)=12,AND(A55=60,MONTH(B55)&lt;&gt;12)),INDEX($I$19:$I$24,YEAR(B55)-$B$8+1),0)</f>
        <v>0</v>
      </c>
      <c r="F55" s="23" t="n">
        <f aca="false">D55+SUM($E$29:E55)</f>
        <v>0</v>
      </c>
    </row>
    <row r="56" customFormat="false" ht="15" hidden="false" customHeight="false" outlineLevel="0" collapsed="false">
      <c r="A56" s="20" t="n">
        <v>28</v>
      </c>
      <c r="B56" s="21" t="n">
        <f aca="false">EDATE($B$15,27)</f>
        <v>46844</v>
      </c>
      <c r="C56" s="22"/>
      <c r="D56" s="23" t="n">
        <f aca="false">D55+C56</f>
        <v>0</v>
      </c>
      <c r="E56" s="23" t="n">
        <f aca="false">IF(OR(MONTH(B56)=12,AND(A56=60,MONTH(B56)&lt;&gt;12)),INDEX($I$19:$I$24,YEAR(B56)-$B$8+1),0)</f>
        <v>0</v>
      </c>
      <c r="F56" s="23" t="n">
        <f aca="false">D56+SUM($E$29:E56)</f>
        <v>0</v>
      </c>
    </row>
    <row r="57" customFormat="false" ht="15" hidden="false" customHeight="false" outlineLevel="0" collapsed="false">
      <c r="A57" s="20" t="n">
        <v>29</v>
      </c>
      <c r="B57" s="21" t="n">
        <f aca="false">EDATE($B$15,28)</f>
        <v>46874</v>
      </c>
      <c r="C57" s="22"/>
      <c r="D57" s="23" t="n">
        <f aca="false">D56+C57</f>
        <v>0</v>
      </c>
      <c r="E57" s="23" t="n">
        <f aca="false">IF(OR(MONTH(B57)=12,AND(A57=60,MONTH(B57)&lt;&gt;12)),INDEX($I$19:$I$24,YEAR(B57)-$B$8+1),0)</f>
        <v>0</v>
      </c>
      <c r="F57" s="23" t="n">
        <f aca="false">D57+SUM($E$29:E57)</f>
        <v>0</v>
      </c>
    </row>
    <row r="58" customFormat="false" ht="15" hidden="false" customHeight="false" outlineLevel="0" collapsed="false">
      <c r="A58" s="20" t="n">
        <v>30</v>
      </c>
      <c r="B58" s="21" t="n">
        <f aca="false">EDATE($B$15,29)</f>
        <v>46905</v>
      </c>
      <c r="C58" s="22"/>
      <c r="D58" s="23" t="n">
        <f aca="false">D57+C58</f>
        <v>0</v>
      </c>
      <c r="E58" s="23" t="n">
        <f aca="false">IF(OR(MONTH(B58)=12,AND(A58=60,MONTH(B58)&lt;&gt;12)),INDEX($I$19:$I$24,YEAR(B58)-$B$8+1),0)</f>
        <v>0</v>
      </c>
      <c r="F58" s="23" t="n">
        <f aca="false">D58+SUM($E$29:E58)</f>
        <v>0</v>
      </c>
    </row>
    <row r="59" customFormat="false" ht="15" hidden="false" customHeight="false" outlineLevel="0" collapsed="false">
      <c r="A59" s="20" t="n">
        <v>31</v>
      </c>
      <c r="B59" s="21" t="n">
        <f aca="false">EDATE($B$15,30)</f>
        <v>46935</v>
      </c>
      <c r="C59" s="22"/>
      <c r="D59" s="23" t="n">
        <f aca="false">D58+C59</f>
        <v>0</v>
      </c>
      <c r="E59" s="23" t="n">
        <f aca="false">IF(OR(MONTH(B59)=12,AND(A59=60,MONTH(B59)&lt;&gt;12)),INDEX($I$19:$I$24,YEAR(B59)-$B$8+1),0)</f>
        <v>0</v>
      </c>
      <c r="F59" s="23" t="n">
        <f aca="false">D59+SUM($E$29:E59)</f>
        <v>0</v>
      </c>
    </row>
    <row r="60" customFormat="false" ht="15" hidden="false" customHeight="false" outlineLevel="0" collapsed="false">
      <c r="A60" s="20" t="n">
        <v>32</v>
      </c>
      <c r="B60" s="21" t="n">
        <f aca="false">EDATE($B$15,31)</f>
        <v>46966</v>
      </c>
      <c r="C60" s="22"/>
      <c r="D60" s="23" t="n">
        <f aca="false">D59+C60</f>
        <v>0</v>
      </c>
      <c r="E60" s="23" t="n">
        <f aca="false">IF(OR(MONTH(B60)=12,AND(A60=60,MONTH(B60)&lt;&gt;12)),INDEX($I$19:$I$24,YEAR(B60)-$B$8+1),0)</f>
        <v>0</v>
      </c>
      <c r="F60" s="23" t="n">
        <f aca="false">D60+SUM($E$29:E60)</f>
        <v>0</v>
      </c>
    </row>
    <row r="61" customFormat="false" ht="15" hidden="false" customHeight="false" outlineLevel="0" collapsed="false">
      <c r="A61" s="20" t="n">
        <v>33</v>
      </c>
      <c r="B61" s="21" t="n">
        <f aca="false">EDATE($B$15,32)</f>
        <v>46997</v>
      </c>
      <c r="C61" s="22"/>
      <c r="D61" s="23" t="n">
        <f aca="false">D60+C61</f>
        <v>0</v>
      </c>
      <c r="E61" s="23" t="n">
        <f aca="false">IF(OR(MONTH(B61)=12,AND(A61=60,MONTH(B61)&lt;&gt;12)),INDEX($I$19:$I$24,YEAR(B61)-$B$8+1),0)</f>
        <v>0</v>
      </c>
      <c r="F61" s="23" t="n">
        <f aca="false">D61+SUM($E$29:E61)</f>
        <v>0</v>
      </c>
    </row>
    <row r="62" customFormat="false" ht="15" hidden="false" customHeight="false" outlineLevel="0" collapsed="false">
      <c r="A62" s="20" t="n">
        <v>34</v>
      </c>
      <c r="B62" s="21" t="n">
        <f aca="false">EDATE($B$15,33)</f>
        <v>47027</v>
      </c>
      <c r="C62" s="22"/>
      <c r="D62" s="23" t="n">
        <f aca="false">D61+C62</f>
        <v>0</v>
      </c>
      <c r="E62" s="23" t="n">
        <f aca="false">IF(OR(MONTH(B62)=12,AND(A62=60,MONTH(B62)&lt;&gt;12)),INDEX($I$19:$I$24,YEAR(B62)-$B$8+1),0)</f>
        <v>0</v>
      </c>
      <c r="F62" s="23" t="n">
        <f aca="false">D62+SUM($E$29:E62)</f>
        <v>0</v>
      </c>
    </row>
    <row r="63" customFormat="false" ht="15" hidden="false" customHeight="false" outlineLevel="0" collapsed="false">
      <c r="A63" s="20" t="n">
        <v>35</v>
      </c>
      <c r="B63" s="21" t="n">
        <f aca="false">EDATE($B$15,34)</f>
        <v>47058</v>
      </c>
      <c r="C63" s="22"/>
      <c r="D63" s="23" t="n">
        <f aca="false">D62+C63</f>
        <v>0</v>
      </c>
      <c r="E63" s="23" t="n">
        <f aca="false">IF(OR(MONTH(B63)=12,AND(A63=60,MONTH(B63)&lt;&gt;12)),INDEX($I$19:$I$24,YEAR(B63)-$B$8+1),0)</f>
        <v>0</v>
      </c>
      <c r="F63" s="23" t="n">
        <f aca="false">D63+SUM($E$29:E63)</f>
        <v>0</v>
      </c>
    </row>
    <row r="64" customFormat="false" ht="15" hidden="false" customHeight="false" outlineLevel="0" collapsed="false">
      <c r="A64" s="20" t="n">
        <v>36</v>
      </c>
      <c r="B64" s="21" t="n">
        <f aca="false">EDATE($B$15,35)</f>
        <v>47088</v>
      </c>
      <c r="C64" s="22"/>
      <c r="D64" s="23" t="n">
        <f aca="false">D63+C64</f>
        <v>0</v>
      </c>
      <c r="E64" s="23" t="n">
        <f aca="false">IF(OR(MONTH(B64)=12,AND(A64=60,MONTH(B64)&lt;&gt;12)),INDEX($I$19:$I$24,YEAR(B64)-$B$8+1),0)</f>
        <v>0</v>
      </c>
      <c r="F64" s="23" t="n">
        <f aca="false">D64+SUM($E$29:E64)</f>
        <v>0</v>
      </c>
    </row>
    <row r="65" customFormat="false" ht="15" hidden="false" customHeight="false" outlineLevel="0" collapsed="false">
      <c r="A65" s="20" t="n">
        <v>37</v>
      </c>
      <c r="B65" s="21" t="n">
        <f aca="false">EDATE($B$15,36)</f>
        <v>47119</v>
      </c>
      <c r="C65" s="22"/>
      <c r="D65" s="23" t="n">
        <f aca="false">D64+C65</f>
        <v>0</v>
      </c>
      <c r="E65" s="23" t="n">
        <f aca="false">IF(OR(MONTH(B65)=12,AND(A65=60,MONTH(B65)&lt;&gt;12)),INDEX($I$19:$I$24,YEAR(B65)-$B$8+1),0)</f>
        <v>0</v>
      </c>
      <c r="F65" s="23" t="n">
        <f aca="false">D65+SUM($E$29:E65)</f>
        <v>0</v>
      </c>
    </row>
    <row r="66" customFormat="false" ht="15" hidden="false" customHeight="false" outlineLevel="0" collapsed="false">
      <c r="A66" s="20" t="n">
        <v>38</v>
      </c>
      <c r="B66" s="21" t="n">
        <f aca="false">EDATE($B$15,37)</f>
        <v>47150</v>
      </c>
      <c r="C66" s="22"/>
      <c r="D66" s="23" t="n">
        <f aca="false">D65+C66</f>
        <v>0</v>
      </c>
      <c r="E66" s="23" t="n">
        <f aca="false">IF(OR(MONTH(B66)=12,AND(A66=60,MONTH(B66)&lt;&gt;12)),INDEX($I$19:$I$24,YEAR(B66)-$B$8+1),0)</f>
        <v>0</v>
      </c>
      <c r="F66" s="23" t="n">
        <f aca="false">D66+SUM($E$29:E66)</f>
        <v>0</v>
      </c>
    </row>
    <row r="67" customFormat="false" ht="15" hidden="false" customHeight="false" outlineLevel="0" collapsed="false">
      <c r="A67" s="20" t="n">
        <v>39</v>
      </c>
      <c r="B67" s="21" t="n">
        <f aca="false">EDATE($B$15,38)</f>
        <v>47178</v>
      </c>
      <c r="C67" s="22"/>
      <c r="D67" s="23" t="n">
        <f aca="false">D66+C67</f>
        <v>0</v>
      </c>
      <c r="E67" s="23" t="n">
        <f aca="false">IF(OR(MONTH(B67)=12,AND(A67=60,MONTH(B67)&lt;&gt;12)),INDEX($I$19:$I$24,YEAR(B67)-$B$8+1),0)</f>
        <v>0</v>
      </c>
      <c r="F67" s="23" t="n">
        <f aca="false">D67+SUM($E$29:E67)</f>
        <v>0</v>
      </c>
    </row>
    <row r="68" customFormat="false" ht="15" hidden="false" customHeight="false" outlineLevel="0" collapsed="false">
      <c r="A68" s="20" t="n">
        <v>40</v>
      </c>
      <c r="B68" s="21" t="n">
        <f aca="false">EDATE($B$15,39)</f>
        <v>47209</v>
      </c>
      <c r="C68" s="22"/>
      <c r="D68" s="23" t="n">
        <f aca="false">D67+C68</f>
        <v>0</v>
      </c>
      <c r="E68" s="23" t="n">
        <f aca="false">IF(OR(MONTH(B68)=12,AND(A68=60,MONTH(B68)&lt;&gt;12)),INDEX($I$19:$I$24,YEAR(B68)-$B$8+1),0)</f>
        <v>0</v>
      </c>
      <c r="F68" s="23" t="n">
        <f aca="false">D68+SUM($E$29:E68)</f>
        <v>0</v>
      </c>
    </row>
    <row r="69" customFormat="false" ht="15" hidden="false" customHeight="false" outlineLevel="0" collapsed="false">
      <c r="A69" s="20" t="n">
        <v>41</v>
      </c>
      <c r="B69" s="21" t="n">
        <f aca="false">EDATE($B$15,40)</f>
        <v>47239</v>
      </c>
      <c r="C69" s="22"/>
      <c r="D69" s="23" t="n">
        <f aca="false">D68+C69</f>
        <v>0</v>
      </c>
      <c r="E69" s="23" t="n">
        <f aca="false">IF(OR(MONTH(B69)=12,AND(A69=60,MONTH(B69)&lt;&gt;12)),INDEX($I$19:$I$24,YEAR(B69)-$B$8+1),0)</f>
        <v>0</v>
      </c>
      <c r="F69" s="23" t="n">
        <f aca="false">D69+SUM($E$29:E69)</f>
        <v>0</v>
      </c>
    </row>
    <row r="70" customFormat="false" ht="15" hidden="false" customHeight="false" outlineLevel="0" collapsed="false">
      <c r="A70" s="20" t="n">
        <v>42</v>
      </c>
      <c r="B70" s="21" t="n">
        <f aca="false">EDATE($B$15,41)</f>
        <v>47270</v>
      </c>
      <c r="C70" s="22"/>
      <c r="D70" s="23" t="n">
        <f aca="false">D69+C70</f>
        <v>0</v>
      </c>
      <c r="E70" s="23" t="n">
        <f aca="false">IF(OR(MONTH(B70)=12,AND(A70=60,MONTH(B70)&lt;&gt;12)),INDEX($I$19:$I$24,YEAR(B70)-$B$8+1),0)</f>
        <v>0</v>
      </c>
      <c r="F70" s="23" t="n">
        <f aca="false">D70+SUM($E$29:E70)</f>
        <v>0</v>
      </c>
    </row>
    <row r="71" customFormat="false" ht="15" hidden="false" customHeight="false" outlineLevel="0" collapsed="false">
      <c r="A71" s="20" t="n">
        <v>43</v>
      </c>
      <c r="B71" s="21" t="n">
        <f aca="false">EDATE($B$15,42)</f>
        <v>47300</v>
      </c>
      <c r="C71" s="22"/>
      <c r="D71" s="23" t="n">
        <f aca="false">D70+C71</f>
        <v>0</v>
      </c>
      <c r="E71" s="23" t="n">
        <f aca="false">IF(OR(MONTH(B71)=12,AND(A71=60,MONTH(B71)&lt;&gt;12)),INDEX($I$19:$I$24,YEAR(B71)-$B$8+1),0)</f>
        <v>0</v>
      </c>
      <c r="F71" s="23" t="n">
        <f aca="false">D71+SUM($E$29:E71)</f>
        <v>0</v>
      </c>
    </row>
    <row r="72" customFormat="false" ht="15" hidden="false" customHeight="false" outlineLevel="0" collapsed="false">
      <c r="A72" s="20" t="n">
        <v>44</v>
      </c>
      <c r="B72" s="21" t="n">
        <f aca="false">EDATE($B$15,43)</f>
        <v>47331</v>
      </c>
      <c r="C72" s="22"/>
      <c r="D72" s="23" t="n">
        <f aca="false">D71+C72</f>
        <v>0</v>
      </c>
      <c r="E72" s="23" t="n">
        <f aca="false">IF(OR(MONTH(B72)=12,AND(A72=60,MONTH(B72)&lt;&gt;12)),INDEX($I$19:$I$24,YEAR(B72)-$B$8+1),0)</f>
        <v>0</v>
      </c>
      <c r="F72" s="23" t="n">
        <f aca="false">D72+SUM($E$29:E72)</f>
        <v>0</v>
      </c>
    </row>
    <row r="73" customFormat="false" ht="15" hidden="false" customHeight="false" outlineLevel="0" collapsed="false">
      <c r="A73" s="20" t="n">
        <v>45</v>
      </c>
      <c r="B73" s="21" t="n">
        <f aca="false">EDATE($B$15,44)</f>
        <v>47362</v>
      </c>
      <c r="C73" s="22"/>
      <c r="D73" s="23" t="n">
        <f aca="false">D72+C73</f>
        <v>0</v>
      </c>
      <c r="E73" s="23" t="n">
        <f aca="false">IF(OR(MONTH(B73)=12,AND(A73=60,MONTH(B73)&lt;&gt;12)),INDEX($I$19:$I$24,YEAR(B73)-$B$8+1),0)</f>
        <v>0</v>
      </c>
      <c r="F73" s="23" t="n">
        <f aca="false">D73+SUM($E$29:E73)</f>
        <v>0</v>
      </c>
    </row>
    <row r="74" customFormat="false" ht="15" hidden="false" customHeight="false" outlineLevel="0" collapsed="false">
      <c r="A74" s="20" t="n">
        <v>46</v>
      </c>
      <c r="B74" s="21" t="n">
        <f aca="false">EDATE($B$15,45)</f>
        <v>47392</v>
      </c>
      <c r="C74" s="22"/>
      <c r="D74" s="23" t="n">
        <f aca="false">D73+C74</f>
        <v>0</v>
      </c>
      <c r="E74" s="23" t="n">
        <f aca="false">IF(OR(MONTH(B74)=12,AND(A74=60,MONTH(B74)&lt;&gt;12)),INDEX($I$19:$I$24,YEAR(B74)-$B$8+1),0)</f>
        <v>0</v>
      </c>
      <c r="F74" s="23" t="n">
        <f aca="false">D74+SUM($E$29:E74)</f>
        <v>0</v>
      </c>
    </row>
    <row r="75" customFormat="false" ht="15" hidden="false" customHeight="false" outlineLevel="0" collapsed="false">
      <c r="A75" s="20" t="n">
        <v>47</v>
      </c>
      <c r="B75" s="21" t="n">
        <f aca="false">EDATE($B$15,46)</f>
        <v>47423</v>
      </c>
      <c r="C75" s="22"/>
      <c r="D75" s="23" t="n">
        <f aca="false">D74+C75</f>
        <v>0</v>
      </c>
      <c r="E75" s="23" t="n">
        <f aca="false">IF(OR(MONTH(B75)=12,AND(A75=60,MONTH(B75)&lt;&gt;12)),INDEX($I$19:$I$24,YEAR(B75)-$B$8+1),0)</f>
        <v>0</v>
      </c>
      <c r="F75" s="23" t="n">
        <f aca="false">D75+SUM($E$29:E75)</f>
        <v>0</v>
      </c>
    </row>
    <row r="76" customFormat="false" ht="15" hidden="false" customHeight="false" outlineLevel="0" collapsed="false">
      <c r="A76" s="20" t="n">
        <v>48</v>
      </c>
      <c r="B76" s="21" t="n">
        <f aca="false">EDATE($B$15,47)</f>
        <v>47453</v>
      </c>
      <c r="C76" s="22"/>
      <c r="D76" s="23" t="n">
        <f aca="false">D75+C76</f>
        <v>0</v>
      </c>
      <c r="E76" s="23" t="n">
        <f aca="false">IF(OR(MONTH(B76)=12,AND(A76=60,MONTH(B76)&lt;&gt;12)),INDEX($I$19:$I$24,YEAR(B76)-$B$8+1),0)</f>
        <v>0</v>
      </c>
      <c r="F76" s="23" t="n">
        <f aca="false">D76+SUM($E$29:E76)</f>
        <v>0</v>
      </c>
    </row>
    <row r="77" customFormat="false" ht="15" hidden="false" customHeight="false" outlineLevel="0" collapsed="false">
      <c r="A77" s="20" t="n">
        <v>49</v>
      </c>
      <c r="B77" s="21" t="n">
        <f aca="false">EDATE($B$15,48)</f>
        <v>47484</v>
      </c>
      <c r="C77" s="22"/>
      <c r="D77" s="23" t="n">
        <f aca="false">D76+C77</f>
        <v>0</v>
      </c>
      <c r="E77" s="23" t="n">
        <f aca="false">IF(OR(MONTH(B77)=12,AND(A77=60,MONTH(B77)&lt;&gt;12)),INDEX($I$19:$I$24,YEAR(B77)-$B$8+1),0)</f>
        <v>0</v>
      </c>
      <c r="F77" s="23" t="n">
        <f aca="false">D77+SUM($E$29:E77)</f>
        <v>0</v>
      </c>
    </row>
    <row r="78" customFormat="false" ht="15" hidden="false" customHeight="false" outlineLevel="0" collapsed="false">
      <c r="A78" s="20" t="n">
        <v>50</v>
      </c>
      <c r="B78" s="21" t="n">
        <f aca="false">EDATE($B$15,49)</f>
        <v>47515</v>
      </c>
      <c r="C78" s="22"/>
      <c r="D78" s="23" t="n">
        <f aca="false">D77+C78</f>
        <v>0</v>
      </c>
      <c r="E78" s="23" t="n">
        <f aca="false">IF(OR(MONTH(B78)=12,AND(A78=60,MONTH(B78)&lt;&gt;12)),INDEX($I$19:$I$24,YEAR(B78)-$B$8+1),0)</f>
        <v>0</v>
      </c>
      <c r="F78" s="23" t="n">
        <f aca="false">D78+SUM($E$29:E78)</f>
        <v>0</v>
      </c>
    </row>
    <row r="79" customFormat="false" ht="15" hidden="false" customHeight="false" outlineLevel="0" collapsed="false">
      <c r="A79" s="20" t="n">
        <v>51</v>
      </c>
      <c r="B79" s="21" t="n">
        <f aca="false">EDATE($B$15,50)</f>
        <v>47543</v>
      </c>
      <c r="C79" s="22"/>
      <c r="D79" s="23" t="n">
        <f aca="false">D78+C79</f>
        <v>0</v>
      </c>
      <c r="E79" s="23" t="n">
        <f aca="false">IF(OR(MONTH(B79)=12,AND(A79=60,MONTH(B79)&lt;&gt;12)),INDEX($I$19:$I$24,YEAR(B79)-$B$8+1),0)</f>
        <v>0</v>
      </c>
      <c r="F79" s="23" t="n">
        <f aca="false">D79+SUM($E$29:E79)</f>
        <v>0</v>
      </c>
    </row>
    <row r="80" customFormat="false" ht="15" hidden="false" customHeight="false" outlineLevel="0" collapsed="false">
      <c r="A80" s="20" t="n">
        <v>52</v>
      </c>
      <c r="B80" s="21" t="n">
        <f aca="false">EDATE($B$15,51)</f>
        <v>47574</v>
      </c>
      <c r="C80" s="22"/>
      <c r="D80" s="23" t="n">
        <f aca="false">D79+C80</f>
        <v>0</v>
      </c>
      <c r="E80" s="23" t="n">
        <f aca="false">IF(OR(MONTH(B80)=12,AND(A80=60,MONTH(B80)&lt;&gt;12)),INDEX($I$19:$I$24,YEAR(B80)-$B$8+1),0)</f>
        <v>0</v>
      </c>
      <c r="F80" s="23" t="n">
        <f aca="false">D80+SUM($E$29:E80)</f>
        <v>0</v>
      </c>
    </row>
    <row r="81" customFormat="false" ht="15" hidden="false" customHeight="false" outlineLevel="0" collapsed="false">
      <c r="A81" s="20" t="n">
        <v>53</v>
      </c>
      <c r="B81" s="21" t="n">
        <f aca="false">EDATE($B$15,52)</f>
        <v>47604</v>
      </c>
      <c r="C81" s="22"/>
      <c r="D81" s="23" t="n">
        <f aca="false">D80+C81</f>
        <v>0</v>
      </c>
      <c r="E81" s="23" t="n">
        <f aca="false">IF(OR(MONTH(B81)=12,AND(A81=60,MONTH(B81)&lt;&gt;12)),INDEX($I$19:$I$24,YEAR(B81)-$B$8+1),0)</f>
        <v>0</v>
      </c>
      <c r="F81" s="23" t="n">
        <f aca="false">D81+SUM($E$29:E81)</f>
        <v>0</v>
      </c>
    </row>
    <row r="82" customFormat="false" ht="15" hidden="false" customHeight="false" outlineLevel="0" collapsed="false">
      <c r="A82" s="20" t="n">
        <v>54</v>
      </c>
      <c r="B82" s="21" t="n">
        <f aca="false">EDATE($B$15,53)</f>
        <v>47635</v>
      </c>
      <c r="C82" s="22"/>
      <c r="D82" s="23" t="n">
        <f aca="false">D81+C82</f>
        <v>0</v>
      </c>
      <c r="E82" s="23" t="n">
        <f aca="false">IF(OR(MONTH(B82)=12,AND(A82=60,MONTH(B82)&lt;&gt;12)),INDEX($I$19:$I$24,YEAR(B82)-$B$8+1),0)</f>
        <v>0</v>
      </c>
      <c r="F82" s="23" t="n">
        <f aca="false">D82+SUM($E$29:E82)</f>
        <v>0</v>
      </c>
    </row>
    <row r="83" customFormat="false" ht="15" hidden="false" customHeight="false" outlineLevel="0" collapsed="false">
      <c r="A83" s="20" t="n">
        <v>55</v>
      </c>
      <c r="B83" s="21" t="n">
        <f aca="false">EDATE($B$15,54)</f>
        <v>47665</v>
      </c>
      <c r="C83" s="22"/>
      <c r="D83" s="23" t="n">
        <f aca="false">D82+C83</f>
        <v>0</v>
      </c>
      <c r="E83" s="23" t="n">
        <f aca="false">IF(OR(MONTH(B83)=12,AND(A83=60,MONTH(B83)&lt;&gt;12)),INDEX($I$19:$I$24,YEAR(B83)-$B$8+1),0)</f>
        <v>0</v>
      </c>
      <c r="F83" s="23" t="n">
        <f aca="false">D83+SUM($E$29:E83)</f>
        <v>0</v>
      </c>
    </row>
    <row r="84" customFormat="false" ht="15" hidden="false" customHeight="false" outlineLevel="0" collapsed="false">
      <c r="A84" s="20" t="n">
        <v>56</v>
      </c>
      <c r="B84" s="21" t="n">
        <f aca="false">EDATE($B$15,55)</f>
        <v>47696</v>
      </c>
      <c r="C84" s="22"/>
      <c r="D84" s="23" t="n">
        <f aca="false">D83+C84</f>
        <v>0</v>
      </c>
      <c r="E84" s="23" t="n">
        <f aca="false">IF(OR(MONTH(B84)=12,AND(A84=60,MONTH(B84)&lt;&gt;12)),INDEX($I$19:$I$24,YEAR(B84)-$B$8+1),0)</f>
        <v>0</v>
      </c>
      <c r="F84" s="23" t="n">
        <f aca="false">D84+SUM($E$29:E84)</f>
        <v>0</v>
      </c>
    </row>
    <row r="85" customFormat="false" ht="15" hidden="false" customHeight="false" outlineLevel="0" collapsed="false">
      <c r="A85" s="20" t="n">
        <v>57</v>
      </c>
      <c r="B85" s="21" t="n">
        <f aca="false">EDATE($B$15,56)</f>
        <v>47727</v>
      </c>
      <c r="C85" s="22"/>
      <c r="D85" s="23" t="n">
        <f aca="false">D84+C85</f>
        <v>0</v>
      </c>
      <c r="E85" s="23" t="n">
        <f aca="false">IF(OR(MONTH(B85)=12,AND(A85=60,MONTH(B85)&lt;&gt;12)),INDEX($I$19:$I$24,YEAR(B85)-$B$8+1),0)</f>
        <v>0</v>
      </c>
      <c r="F85" s="23" t="n">
        <f aca="false">D85+SUM($E$29:E85)</f>
        <v>0</v>
      </c>
    </row>
    <row r="86" customFormat="false" ht="15" hidden="false" customHeight="false" outlineLevel="0" collapsed="false">
      <c r="A86" s="20" t="n">
        <v>58</v>
      </c>
      <c r="B86" s="21" t="n">
        <f aca="false">EDATE($B$15,57)</f>
        <v>47757</v>
      </c>
      <c r="C86" s="22"/>
      <c r="D86" s="23" t="n">
        <f aca="false">D85+C86</f>
        <v>0</v>
      </c>
      <c r="E86" s="23" t="n">
        <f aca="false">IF(OR(MONTH(B86)=12,AND(A86=60,MONTH(B86)&lt;&gt;12)),INDEX($I$19:$I$24,YEAR(B86)-$B$8+1),0)</f>
        <v>0</v>
      </c>
      <c r="F86" s="23" t="n">
        <f aca="false">D86+SUM($E$29:E86)</f>
        <v>0</v>
      </c>
    </row>
    <row r="87" customFormat="false" ht="15" hidden="false" customHeight="false" outlineLevel="0" collapsed="false">
      <c r="A87" s="20" t="n">
        <v>59</v>
      </c>
      <c r="B87" s="21" t="n">
        <f aca="false">EDATE($B$15,58)</f>
        <v>47788</v>
      </c>
      <c r="C87" s="22"/>
      <c r="D87" s="23" t="n">
        <f aca="false">D86+C87</f>
        <v>0</v>
      </c>
      <c r="E87" s="23" t="n">
        <f aca="false">IF(OR(MONTH(B87)=12,AND(A87=60,MONTH(B87)&lt;&gt;12)),INDEX($I$19:$I$24,YEAR(B87)-$B$8+1),0)</f>
        <v>0</v>
      </c>
      <c r="F87" s="23" t="n">
        <f aca="false">D87+SUM($E$29:E87)</f>
        <v>0</v>
      </c>
    </row>
    <row r="88" customFormat="false" ht="15" hidden="false" customHeight="false" outlineLevel="0" collapsed="false">
      <c r="A88" s="20" t="n">
        <v>60</v>
      </c>
      <c r="B88" s="21" t="n">
        <f aca="false">EDATE($B$15,59)</f>
        <v>47818</v>
      </c>
      <c r="C88" s="22"/>
      <c r="D88" s="23" t="n">
        <f aca="false">D87+C88</f>
        <v>0</v>
      </c>
      <c r="E88" s="23" t="n">
        <f aca="false">IF(OR(MONTH(B88)=12,AND(A88=60,MONTH(B88)&lt;&gt;12)),INDEX($I$19:$I$24,YEAR(B88)-$B$8+1),0)</f>
        <v>0</v>
      </c>
      <c r="F88" s="23" t="n">
        <f aca="false">D88+SUM($E$29:E88)</f>
        <v>0</v>
      </c>
    </row>
  </sheetData>
  <sheetProtection sheet="true"/>
  <mergeCells count="16">
    <mergeCell ref="A1:J1"/>
    <mergeCell ref="A2:J2"/>
    <mergeCell ref="A3:J3"/>
    <mergeCell ref="A5:J5"/>
    <mergeCell ref="B6:C6"/>
    <mergeCell ref="B7:C7"/>
    <mergeCell ref="B8:C8"/>
    <mergeCell ref="B9:C9"/>
    <mergeCell ref="B10:C10"/>
    <mergeCell ref="B11:C11"/>
    <mergeCell ref="B12:C12"/>
    <mergeCell ref="B13:C13"/>
    <mergeCell ref="B14:C14"/>
    <mergeCell ref="B15:C15"/>
    <mergeCell ref="A17:J17"/>
    <mergeCell ref="A27:J27"/>
  </mergeCells>
  <dataValidations count="2">
    <dataValidation allowBlank="false" error="Please choose a month from the dropdown." errorStyle="stop" errorTitle="Invalid month" operator="between" showDropDown="false" showErrorMessage="true" showInputMessage="false" sqref="B7" type="list">
      <formula1>"January,February,March,April,May,June,July,August,September,October,November,December"</formula1>
      <formula2>0</formula2>
    </dataValidation>
    <dataValidation allowBlank="false" error="Enter a 4-digit year." errorStyle="stop" errorTitle="Invalid year" operator="between" showDropDown="false" showErrorMessage="true" showInputMessage="false" sqref="B8" type="whole">
      <formula1>2015</formula1>
      <formula2>2040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2026-07-26T08:29:26Z</dcterms:created>
  <dc:creator>openpyxl</dc:creator>
  <dc:description/>
  <dc:language>en-US</dc:language>
  <cp:lastModifiedBy/>
  <dcterms:modified xsi:type="dcterms:W3CDTF">2026-07-26T08:29:34Z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